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n enhet\Marknad\Webben\Tools\Dokument\"/>
    </mc:Choice>
  </mc:AlternateContent>
  <bookViews>
    <workbookView xWindow="0" yWindow="0" windowWidth="19200" windowHeight="6440"/>
  </bookViews>
  <sheets>
    <sheet name="Pris versus lön och andra kostn" sheetId="1" r:id="rId1"/>
  </sheets>
  <definedNames>
    <definedName name="_xlnm.Print_Area" localSheetId="0">'Pris versus lön och andra kostn'!$A$1:$G$53</definedName>
  </definedNames>
  <calcPr calcId="152511"/>
</workbook>
</file>

<file path=xl/calcChain.xml><?xml version="1.0" encoding="utf-8"?>
<calcChain xmlns="http://schemas.openxmlformats.org/spreadsheetml/2006/main">
  <c r="C16" i="1" l="1"/>
  <c r="C18" i="1" s="1"/>
  <c r="C51" i="1" s="1"/>
  <c r="C22" i="1"/>
  <c r="C24" i="1"/>
  <c r="C28" i="1"/>
  <c r="C39" i="1"/>
  <c r="C40" i="1"/>
  <c r="A68" i="1"/>
  <c r="A69" i="1"/>
  <c r="A70" i="1"/>
  <c r="A71" i="1"/>
  <c r="C30" i="1" l="1"/>
  <c r="C42" i="1" s="1"/>
  <c r="C53" i="1" s="1"/>
  <c r="C59" i="1" s="1"/>
  <c r="C65" i="1" l="1"/>
  <c r="C71" i="1" s="1"/>
  <c r="C62" i="1"/>
  <c r="C68" i="1" s="1"/>
  <c r="C63" i="1"/>
  <c r="C69" i="1" s="1"/>
  <c r="C64" i="1"/>
  <c r="C70" i="1" s="1"/>
</calcChain>
</file>

<file path=xl/sharedStrings.xml><?xml version="1.0" encoding="utf-8"?>
<sst xmlns="http://schemas.openxmlformats.org/spreadsheetml/2006/main" count="122" uniqueCount="90">
  <si>
    <t>UTRÄKNING AV PRIS UTIFRÅN LÖNENIVÅ, tjänsteman typ SIF/UNIONEN</t>
  </si>
  <si>
    <t>Personen antas vara fast anställd hos konsultfirman.</t>
  </si>
  <si>
    <t>Ändra främst markerade rutor</t>
  </si>
  <si>
    <t>Övriga rutor beräknas</t>
  </si>
  <si>
    <t>Lön och lönekostnader</t>
  </si>
  <si>
    <t>Grundlön</t>
  </si>
  <si>
    <t>SEK/mån</t>
  </si>
  <si>
    <t>Kollas upp hos skatteverket, alternativt löneavtal</t>
  </si>
  <si>
    <t>Antal arbetsdagar /år</t>
  </si>
  <si>
    <t>dagar</t>
  </si>
  <si>
    <t>Inklusive semesterdagar, för ett genomsnittsår ligger på c:a 250,25 dagar</t>
  </si>
  <si>
    <t>Antal semesterdagar</t>
  </si>
  <si>
    <t>Lagstadgad semester är 25 dagar, förekommer upp till 30 dagar</t>
  </si>
  <si>
    <t>Arbetstidsförkortning</t>
  </si>
  <si>
    <t>h/vecka</t>
  </si>
  <si>
    <t>Vanligast i industrin är 1h per vecka som tas ut som hela dagar</t>
  </si>
  <si>
    <t>Överdagar</t>
  </si>
  <si>
    <t>Vissa avtalsområden har överdagar istf arbetstidsförkortning, vanligt 5-10 överdagar</t>
  </si>
  <si>
    <t>Summa arbetsfria dagar</t>
  </si>
  <si>
    <t>Semster + arbetstidsförkortning + överdagar</t>
  </si>
  <si>
    <t>Antal arbetade dagar</t>
  </si>
  <si>
    <t>Semester, arbetstidsförkortning, överdagar borträknade</t>
  </si>
  <si>
    <t>Norm för semesterersättning</t>
  </si>
  <si>
    <t>%/dag</t>
  </si>
  <si>
    <t>Normalt ligger semestersättningen på 0.8% av månadslönen per semesterdag (ej arbetstidsförkortning,  ej överdagar)</t>
  </si>
  <si>
    <t>Semesterersättning totalt</t>
  </si>
  <si>
    <t>SEK/år</t>
  </si>
  <si>
    <t>Endast för semesterdagar, ej arbetstidsförkortning eller överdagar</t>
  </si>
  <si>
    <t>Årslön</t>
  </si>
  <si>
    <t>Inklusive semesterersättning</t>
  </si>
  <si>
    <t>Veckoarbetstid</t>
  </si>
  <si>
    <t>Normalt 40h/vecka</t>
  </si>
  <si>
    <t>Arbetstid per dag</t>
  </si>
  <si>
    <t>h/dag</t>
  </si>
  <si>
    <t>Veckoarbetstiden /5</t>
  </si>
  <si>
    <t>Lön per arbetad timme</t>
  </si>
  <si>
    <t>SEK/h</t>
  </si>
  <si>
    <t>Årslönen delat med antalet arbetade timmar</t>
  </si>
  <si>
    <t>Arbetsgivaravgifter</t>
  </si>
  <si>
    <t>%</t>
  </si>
  <si>
    <t>År 2008 ligger avgiften på 32.42% (såsom egenavgift ligger den på 30.71%) För anställd under 25 ligger den på 21.31 resp 20.45.</t>
  </si>
  <si>
    <t>TFA (FORA)</t>
  </si>
  <si>
    <t>Vanligt snitt är 0,11%</t>
  </si>
  <si>
    <t>TRR</t>
  </si>
  <si>
    <t>Procent av grundlön, de flesta företag är TRR-anslutna och betalar 0.3%</t>
  </si>
  <si>
    <t>Almega, svenskt näringsliv</t>
  </si>
  <si>
    <t>Vanligt snitt är 0,19%</t>
  </si>
  <si>
    <t>ITPK-tjänstepension, exkl skatt</t>
  </si>
  <si>
    <t>Alltid 2% av lön</t>
  </si>
  <si>
    <t>ITP-tjänstepension, exkl skatt</t>
  </si>
  <si>
    <t>Anges från fall till fall: I ITP 2 kan den aldrig överstiga Alectas begräningsregler. I snitt brukar ITP ligga på c:a 5%. Begränsningsregel  1 ger 5.55% upp till 7.5 inkomstbasbelopp, övriga begränsningsregler varierar upp till 50.3% av lönen ovanför 7.5 inkomstbasbelopp, se Alectas hemsida. I ITP 1 (födda före 1978) är premien 4.5% av lönen upp till 7.5 IBB och 30% av lönen över 7.5IBB.</t>
  </si>
  <si>
    <t>Löneskatt på tjänstepensionspremier</t>
  </si>
  <si>
    <t>På ITP/ITPK-premierna</t>
  </si>
  <si>
    <t>ITPK inkl löneskatt</t>
  </si>
  <si>
    <t>Inberäknat löneskatt</t>
  </si>
  <si>
    <t>ITP inkl löneskatt</t>
  </si>
  <si>
    <t>Lönekostnad per debiterbar timme</t>
  </si>
  <si>
    <t>Inklusive arbetsgivaravgift och andra löneavgifter</t>
  </si>
  <si>
    <t>Övriga kostnader</t>
  </si>
  <si>
    <t>Konsultansvarsförsäkring</t>
  </si>
  <si>
    <t>Vanligt är 25000/år</t>
  </si>
  <si>
    <t>Köprättsliga risker</t>
  </si>
  <si>
    <t>I avtal där köparen tar en köprättslig risk, som inte går att försäkra, exempelvis förseningsviten så beräknas kostnaden för risken som en procent av 'cappen', (ofta 5-10%). Kontraktsrisken räknas om till risk per år genom att dela med avtalstiden.</t>
  </si>
  <si>
    <t>Dator (i detta fall det ingår)</t>
  </si>
  <si>
    <t>Vanligt är 10000/år</t>
  </si>
  <si>
    <t>Kontor</t>
  </si>
  <si>
    <t>I det fall konsulten sitter på eget kontor, vanligt 10-25KSEK/år</t>
  </si>
  <si>
    <t>Verktyg, hjälpmedel etc</t>
  </si>
  <si>
    <t>Övriga efterfrågade tillbehör</t>
  </si>
  <si>
    <t>Övriga kostnader per timme</t>
  </si>
  <si>
    <t>Summa övriga kostnader</t>
  </si>
  <si>
    <t>Totala kostnader per debiterbar timme</t>
  </si>
  <si>
    <t>Lönekostnader + övriga kostnader</t>
  </si>
  <si>
    <t>FAO</t>
  </si>
  <si>
    <t>Försäljnings och administrationsomkostnader inklusive företagets vinst</t>
  </si>
  <si>
    <t>Vanligt påslag ligger mellan 10 till 20%</t>
  </si>
  <si>
    <t>Pris</t>
  </si>
  <si>
    <t>Företagets totala timkostnad inklusive FAO och vinst</t>
  </si>
  <si>
    <t>Förväntat pris vid 100% beläggning</t>
  </si>
  <si>
    <t>Pris vid olika beläggningsgrad (i det fall konsulten ej kan hyras ut till 100%)</t>
  </si>
  <si>
    <t>Pris vid 100% beläggning</t>
  </si>
  <si>
    <t>Pris vid 90% beläggning</t>
  </si>
  <si>
    <t>Pris vid 80% beläggning</t>
  </si>
  <si>
    <t>Pris vid 70% beläggning</t>
  </si>
  <si>
    <t>Pris/lön-faktor vid olika beläggning</t>
  </si>
  <si>
    <t>SEK/SEK</t>
  </si>
  <si>
    <t>Timpris (100% beläggning) delat med betald timlön, De flesta konsulter köps vid en pris/lön-faktor mellan 1.9 och 2.3 (vanligast kring 2.0-2.1), vid långtidsinhyrning</t>
  </si>
  <si>
    <t>Faktor vid 90% beläggning</t>
  </si>
  <si>
    <t>Faktor vid 80% beläggning</t>
  </si>
  <si>
    <t>Faktor vid 70% beläggning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</si>
</sst>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sz val="10"/>
      <color indexed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2" fontId="1" fillId="0" borderId="1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D5" sqref="D5"/>
    </sheetView>
  </sheetViews>
  <sheetFormatPr defaultColWidth="9.1796875" defaultRowHeight="12.5" x14ac:dyDescent="0.25"/>
  <cols>
    <col min="1" max="1" width="32.6328125" style="1" customWidth="1"/>
    <col min="2" max="2" width="9.1796875" style="2"/>
    <col min="3" max="3" width="13.81640625" style="3" customWidth="1"/>
    <col min="4" max="4" width="71.7265625" style="4" customWidth="1"/>
    <col min="5" max="16384" width="9.1796875" style="1"/>
  </cols>
  <sheetData>
    <row r="1" spans="1:4" ht="13" x14ac:dyDescent="0.3">
      <c r="A1" s="5" t="s">
        <v>0</v>
      </c>
      <c r="D1" s="6"/>
    </row>
    <row r="2" spans="1:4" ht="13" x14ac:dyDescent="0.3">
      <c r="A2" s="1" t="s">
        <v>1</v>
      </c>
      <c r="D2" s="6"/>
    </row>
    <row r="3" spans="1:4" ht="13" x14ac:dyDescent="0.3">
      <c r="A3" s="7" t="s">
        <v>2</v>
      </c>
      <c r="D3" s="6"/>
    </row>
    <row r="4" spans="1:4" ht="13" x14ac:dyDescent="0.3">
      <c r="A4" s="8" t="s">
        <v>3</v>
      </c>
      <c r="D4" s="6"/>
    </row>
    <row r="5" spans="1:4" ht="13" x14ac:dyDescent="0.3">
      <c r="A5" s="9"/>
      <c r="D5" s="6"/>
    </row>
    <row r="6" spans="1:4" ht="13" x14ac:dyDescent="0.3">
      <c r="A6" s="10" t="s">
        <v>4</v>
      </c>
      <c r="D6" s="6"/>
    </row>
    <row r="7" spans="1:4" x14ac:dyDescent="0.25">
      <c r="A7" s="2" t="s">
        <v>5</v>
      </c>
      <c r="B7" s="2" t="s">
        <v>6</v>
      </c>
      <c r="C7" s="11">
        <v>25000</v>
      </c>
      <c r="D7" s="4" t="s">
        <v>7</v>
      </c>
    </row>
    <row r="8" spans="1:4" x14ac:dyDescent="0.25">
      <c r="A8" s="2"/>
    </row>
    <row r="9" spans="1:4" x14ac:dyDescent="0.25">
      <c r="A9" s="2" t="s">
        <v>8</v>
      </c>
      <c r="B9" s="2" t="s">
        <v>9</v>
      </c>
      <c r="C9" s="7">
        <v>250.25</v>
      </c>
      <c r="D9" s="4" t="s">
        <v>10</v>
      </c>
    </row>
    <row r="10" spans="1:4" x14ac:dyDescent="0.25">
      <c r="A10" s="2"/>
    </row>
    <row r="11" spans="1:4" x14ac:dyDescent="0.25">
      <c r="A11" s="2" t="s">
        <v>11</v>
      </c>
      <c r="B11" s="2" t="s">
        <v>9</v>
      </c>
      <c r="C11" s="7">
        <v>25</v>
      </c>
      <c r="D11" s="4" t="s">
        <v>12</v>
      </c>
    </row>
    <row r="12" spans="1:4" x14ac:dyDescent="0.25">
      <c r="A12" s="2"/>
    </row>
    <row r="13" spans="1:4" x14ac:dyDescent="0.25">
      <c r="A13" s="2" t="s">
        <v>13</v>
      </c>
      <c r="B13" s="2" t="s">
        <v>14</v>
      </c>
      <c r="C13" s="7">
        <v>1</v>
      </c>
      <c r="D13" s="4" t="s">
        <v>15</v>
      </c>
    </row>
    <row r="14" spans="1:4" x14ac:dyDescent="0.25">
      <c r="A14" s="2" t="s">
        <v>16</v>
      </c>
      <c r="B14" s="2" t="s">
        <v>9</v>
      </c>
      <c r="C14" s="7">
        <v>0</v>
      </c>
      <c r="D14" s="4" t="s">
        <v>17</v>
      </c>
    </row>
    <row r="15" spans="1:4" x14ac:dyDescent="0.25">
      <c r="A15" s="2"/>
    </row>
    <row r="16" spans="1:4" x14ac:dyDescent="0.25">
      <c r="A16" s="2" t="s">
        <v>18</v>
      </c>
      <c r="B16" s="2" t="s">
        <v>9</v>
      </c>
      <c r="C16" s="3">
        <f>+C11+C14+((C9-C11)*C13/40)</f>
        <v>30.631250000000001</v>
      </c>
      <c r="D16" s="4" t="s">
        <v>19</v>
      </c>
    </row>
    <row r="17" spans="1:4" x14ac:dyDescent="0.25">
      <c r="A17" s="2"/>
    </row>
    <row r="18" spans="1:4" x14ac:dyDescent="0.25">
      <c r="A18" s="2" t="s">
        <v>20</v>
      </c>
      <c r="B18" s="2" t="s">
        <v>9</v>
      </c>
      <c r="C18" s="3">
        <f>+C9-C16</f>
        <v>219.61875000000001</v>
      </c>
      <c r="D18" s="4" t="s">
        <v>21</v>
      </c>
    </row>
    <row r="19" spans="1:4" x14ac:dyDescent="0.25">
      <c r="A19" s="2"/>
    </row>
    <row r="20" spans="1:4" ht="25" x14ac:dyDescent="0.25">
      <c r="A20" s="2" t="s">
        <v>22</v>
      </c>
      <c r="B20" s="2" t="s">
        <v>23</v>
      </c>
      <c r="C20" s="7">
        <v>0.8</v>
      </c>
      <c r="D20" s="4" t="s">
        <v>24</v>
      </c>
    </row>
    <row r="21" spans="1:4" x14ac:dyDescent="0.25">
      <c r="A21" s="2"/>
    </row>
    <row r="22" spans="1:4" x14ac:dyDescent="0.25">
      <c r="A22" s="2" t="s">
        <v>25</v>
      </c>
      <c r="B22" s="2" t="s">
        <v>26</v>
      </c>
      <c r="C22" s="3">
        <f>+C20*C11*C7/100</f>
        <v>5000</v>
      </c>
      <c r="D22" s="4" t="s">
        <v>27</v>
      </c>
    </row>
    <row r="23" spans="1:4" x14ac:dyDescent="0.25">
      <c r="A23" s="2"/>
    </row>
    <row r="24" spans="1:4" x14ac:dyDescent="0.25">
      <c r="A24" s="2" t="s">
        <v>28</v>
      </c>
      <c r="B24" s="2" t="s">
        <v>26</v>
      </c>
      <c r="C24" s="3">
        <f>12*C7+C22</f>
        <v>305000</v>
      </c>
      <c r="D24" s="4" t="s">
        <v>29</v>
      </c>
    </row>
    <row r="25" spans="1:4" x14ac:dyDescent="0.25">
      <c r="A25" s="2"/>
    </row>
    <row r="26" spans="1:4" x14ac:dyDescent="0.25">
      <c r="A26" s="2" t="s">
        <v>30</v>
      </c>
      <c r="B26" s="2" t="s">
        <v>14</v>
      </c>
      <c r="C26" s="7">
        <v>40</v>
      </c>
      <c r="D26" s="4" t="s">
        <v>31</v>
      </c>
    </row>
    <row r="27" spans="1:4" x14ac:dyDescent="0.25">
      <c r="A27" s="2"/>
    </row>
    <row r="28" spans="1:4" x14ac:dyDescent="0.25">
      <c r="A28" s="2" t="s">
        <v>32</v>
      </c>
      <c r="B28" s="2" t="s">
        <v>33</v>
      </c>
      <c r="C28" s="3">
        <f>+C26/5</f>
        <v>8</v>
      </c>
      <c r="D28" s="4" t="s">
        <v>34</v>
      </c>
    </row>
    <row r="29" spans="1:4" x14ac:dyDescent="0.25">
      <c r="A29" s="2"/>
    </row>
    <row r="30" spans="1:4" x14ac:dyDescent="0.25">
      <c r="A30" s="2" t="s">
        <v>35</v>
      </c>
      <c r="B30" s="2" t="s">
        <v>36</v>
      </c>
      <c r="C30" s="3">
        <f>+C24/(C18*C28)</f>
        <v>173.59628902359202</v>
      </c>
      <c r="D30" s="4" t="s">
        <v>37</v>
      </c>
    </row>
    <row r="31" spans="1:4" x14ac:dyDescent="0.25">
      <c r="A31" s="2"/>
    </row>
    <row r="32" spans="1:4" ht="25" x14ac:dyDescent="0.25">
      <c r="A32" s="2" t="s">
        <v>38</v>
      </c>
      <c r="B32" s="2" t="s">
        <v>39</v>
      </c>
      <c r="C32" s="3">
        <v>32.42</v>
      </c>
      <c r="D32" s="4" t="s">
        <v>40</v>
      </c>
    </row>
    <row r="33" spans="1:4" x14ac:dyDescent="0.25">
      <c r="A33" s="2" t="s">
        <v>41</v>
      </c>
      <c r="B33" s="2" t="s">
        <v>39</v>
      </c>
      <c r="C33" s="3">
        <v>0.11</v>
      </c>
      <c r="D33" s="4" t="s">
        <v>42</v>
      </c>
    </row>
    <row r="34" spans="1:4" x14ac:dyDescent="0.25">
      <c r="A34" s="2" t="s">
        <v>43</v>
      </c>
      <c r="B34" s="2" t="s">
        <v>39</v>
      </c>
      <c r="C34" s="3">
        <v>0.3</v>
      </c>
      <c r="D34" s="4" t="s">
        <v>44</v>
      </c>
    </row>
    <row r="35" spans="1:4" x14ac:dyDescent="0.25">
      <c r="A35" s="2" t="s">
        <v>45</v>
      </c>
      <c r="B35" s="2" t="s">
        <v>39</v>
      </c>
      <c r="C35" s="3">
        <v>0.19</v>
      </c>
      <c r="D35" s="4" t="s">
        <v>46</v>
      </c>
    </row>
    <row r="36" spans="1:4" x14ac:dyDescent="0.25">
      <c r="A36" s="2" t="s">
        <v>47</v>
      </c>
      <c r="B36" s="2" t="s">
        <v>39</v>
      </c>
      <c r="C36" s="3">
        <v>2</v>
      </c>
      <c r="D36" s="4" t="s">
        <v>48</v>
      </c>
    </row>
    <row r="37" spans="1:4" ht="64.150000000000006" customHeight="1" x14ac:dyDescent="0.25">
      <c r="A37" s="2" t="s">
        <v>49</v>
      </c>
      <c r="B37" s="2" t="s">
        <v>39</v>
      </c>
      <c r="C37" s="7">
        <v>5.55</v>
      </c>
      <c r="D37" s="4" t="s">
        <v>50</v>
      </c>
    </row>
    <row r="38" spans="1:4" x14ac:dyDescent="0.25">
      <c r="A38" s="2" t="s">
        <v>51</v>
      </c>
      <c r="B38" s="2" t="s">
        <v>39</v>
      </c>
      <c r="C38" s="8">
        <v>24.26</v>
      </c>
      <c r="D38" s="4" t="s">
        <v>52</v>
      </c>
    </row>
    <row r="39" spans="1:4" x14ac:dyDescent="0.25">
      <c r="A39" s="2" t="s">
        <v>53</v>
      </c>
      <c r="B39" s="2" t="s">
        <v>39</v>
      </c>
      <c r="C39" s="8">
        <f>+C36*(100+C38)/100</f>
        <v>2.4852000000000003</v>
      </c>
      <c r="D39" s="4" t="s">
        <v>54</v>
      </c>
    </row>
    <row r="40" spans="1:4" x14ac:dyDescent="0.25">
      <c r="A40" s="2" t="s">
        <v>55</v>
      </c>
      <c r="B40" s="2" t="s">
        <v>39</v>
      </c>
      <c r="C40" s="8">
        <f>+C37*(100+C38)/100</f>
        <v>6.8964300000000005</v>
      </c>
      <c r="D40" s="4" t="s">
        <v>54</v>
      </c>
    </row>
    <row r="41" spans="1:4" x14ac:dyDescent="0.25">
      <c r="A41" s="2"/>
    </row>
    <row r="42" spans="1:4" x14ac:dyDescent="0.25">
      <c r="A42" s="2" t="s">
        <v>56</v>
      </c>
      <c r="B42" s="2" t="s">
        <v>36</v>
      </c>
      <c r="C42" s="3">
        <f>+(1+((+SUM(C32:C35)+C39+C40)/100))*C30</f>
        <v>247.20394518910609</v>
      </c>
      <c r="D42" s="4" t="s">
        <v>57</v>
      </c>
    </row>
    <row r="43" spans="1:4" x14ac:dyDescent="0.25">
      <c r="A43" s="2"/>
    </row>
    <row r="44" spans="1:4" ht="13" x14ac:dyDescent="0.3">
      <c r="A44" s="10" t="s">
        <v>58</v>
      </c>
    </row>
    <row r="45" spans="1:4" x14ac:dyDescent="0.25">
      <c r="A45" s="2" t="s">
        <v>59</v>
      </c>
      <c r="B45" s="2" t="s">
        <v>26</v>
      </c>
      <c r="C45" s="12">
        <v>25000</v>
      </c>
      <c r="D45" s="4" t="s">
        <v>60</v>
      </c>
    </row>
    <row r="46" spans="1:4" ht="37.5" x14ac:dyDescent="0.25">
      <c r="A46" s="2" t="s">
        <v>61</v>
      </c>
      <c r="B46" s="2" t="s">
        <v>26</v>
      </c>
      <c r="C46" s="13">
        <v>0</v>
      </c>
      <c r="D46" s="4" t="s">
        <v>62</v>
      </c>
    </row>
    <row r="47" spans="1:4" x14ac:dyDescent="0.25">
      <c r="A47" s="2" t="s">
        <v>63</v>
      </c>
      <c r="B47" s="2" t="s">
        <v>26</v>
      </c>
      <c r="C47" s="13">
        <v>0</v>
      </c>
      <c r="D47" s="4" t="s">
        <v>64</v>
      </c>
    </row>
    <row r="48" spans="1:4" x14ac:dyDescent="0.25">
      <c r="A48" s="2" t="s">
        <v>65</v>
      </c>
      <c r="B48" s="2" t="s">
        <v>26</v>
      </c>
      <c r="C48" s="13">
        <v>0</v>
      </c>
      <c r="D48" s="4" t="s">
        <v>66</v>
      </c>
    </row>
    <row r="49" spans="1:4" x14ac:dyDescent="0.25">
      <c r="A49" s="2" t="s">
        <v>67</v>
      </c>
      <c r="B49" s="2" t="s">
        <v>26</v>
      </c>
      <c r="C49" s="14">
        <v>0</v>
      </c>
      <c r="D49" s="4" t="s">
        <v>68</v>
      </c>
    </row>
    <row r="50" spans="1:4" x14ac:dyDescent="0.25">
      <c r="A50" s="2"/>
    </row>
    <row r="51" spans="1:4" x14ac:dyDescent="0.25">
      <c r="A51" s="2" t="s">
        <v>69</v>
      </c>
      <c r="B51" s="2" t="s">
        <v>36</v>
      </c>
      <c r="C51" s="3">
        <f>SUM(C45:C49)/(C18*C28)</f>
        <v>14.229204018327215</v>
      </c>
      <c r="D51" s="4" t="s">
        <v>70</v>
      </c>
    </row>
    <row r="52" spans="1:4" x14ac:dyDescent="0.25">
      <c r="A52" s="2"/>
    </row>
    <row r="53" spans="1:4" x14ac:dyDescent="0.25">
      <c r="A53" s="2" t="s">
        <v>71</v>
      </c>
      <c r="B53" s="2" t="s">
        <v>36</v>
      </c>
      <c r="C53" s="3">
        <f>+C51+C42</f>
        <v>261.4331492074333</v>
      </c>
      <c r="D53" s="4" t="s">
        <v>72</v>
      </c>
    </row>
    <row r="54" spans="1:4" x14ac:dyDescent="0.25">
      <c r="A54" s="2"/>
    </row>
    <row r="55" spans="1:4" ht="13" x14ac:dyDescent="0.3">
      <c r="A55" s="10" t="s">
        <v>73</v>
      </c>
    </row>
    <row r="56" spans="1:4" ht="37.5" x14ac:dyDescent="0.25">
      <c r="A56" s="15" t="s">
        <v>74</v>
      </c>
      <c r="B56" s="2" t="s">
        <v>39</v>
      </c>
      <c r="C56" s="7">
        <v>15</v>
      </c>
      <c r="D56" s="4" t="s">
        <v>75</v>
      </c>
    </row>
    <row r="57" spans="1:4" x14ac:dyDescent="0.25">
      <c r="A57" s="2"/>
    </row>
    <row r="58" spans="1:4" ht="13" x14ac:dyDescent="0.3">
      <c r="A58" s="10" t="s">
        <v>76</v>
      </c>
    </row>
    <row r="59" spans="1:4" ht="25" x14ac:dyDescent="0.25">
      <c r="A59" s="15" t="s">
        <v>77</v>
      </c>
      <c r="B59" s="2" t="s">
        <v>36</v>
      </c>
      <c r="C59" s="3">
        <f>+C53*(1+(C56/100))</f>
        <v>300.64812158854829</v>
      </c>
      <c r="D59" s="4" t="s">
        <v>78</v>
      </c>
    </row>
    <row r="60" spans="1:4" x14ac:dyDescent="0.25">
      <c r="A60" s="2"/>
    </row>
    <row r="61" spans="1:4" ht="13" x14ac:dyDescent="0.3">
      <c r="A61" s="16" t="s">
        <v>79</v>
      </c>
    </row>
    <row r="62" spans="1:4" x14ac:dyDescent="0.25">
      <c r="A62" s="17">
        <v>1</v>
      </c>
      <c r="B62" s="2" t="s">
        <v>36</v>
      </c>
      <c r="C62" s="3">
        <f>+C59</f>
        <v>300.64812158854829</v>
      </c>
      <c r="D62" s="4" t="s">
        <v>80</v>
      </c>
    </row>
    <row r="63" spans="1:4" x14ac:dyDescent="0.25">
      <c r="A63" s="17">
        <v>0.9</v>
      </c>
      <c r="B63" s="2" t="s">
        <v>36</v>
      </c>
      <c r="C63" s="3">
        <f>+C59/0.9</f>
        <v>334.05346843172032</v>
      </c>
      <c r="D63" s="4" t="s">
        <v>81</v>
      </c>
    </row>
    <row r="64" spans="1:4" x14ac:dyDescent="0.25">
      <c r="A64" s="17">
        <v>0.8</v>
      </c>
      <c r="B64" s="2" t="s">
        <v>36</v>
      </c>
      <c r="C64" s="3">
        <f>+C59/0.8</f>
        <v>375.81015198568537</v>
      </c>
      <c r="D64" s="4" t="s">
        <v>82</v>
      </c>
    </row>
    <row r="65" spans="1:8" x14ac:dyDescent="0.25">
      <c r="A65" s="17">
        <v>0.7</v>
      </c>
      <c r="B65" s="2" t="s">
        <v>36</v>
      </c>
      <c r="C65" s="3">
        <f>+C59/0.7</f>
        <v>429.49731655506901</v>
      </c>
      <c r="D65" s="4" t="s">
        <v>83</v>
      </c>
    </row>
    <row r="66" spans="1:8" x14ac:dyDescent="0.25">
      <c r="A66" s="2"/>
    </row>
    <row r="67" spans="1:8" ht="13" x14ac:dyDescent="0.3">
      <c r="A67" s="16" t="s">
        <v>84</v>
      </c>
    </row>
    <row r="68" spans="1:8" ht="25" x14ac:dyDescent="0.25">
      <c r="A68" s="17">
        <f>+A62</f>
        <v>1</v>
      </c>
      <c r="B68" s="2" t="s">
        <v>85</v>
      </c>
      <c r="C68" s="3">
        <f>+C62*8/(C$7*12/C$9)</f>
        <v>2.0063251314009123</v>
      </c>
      <c r="D68" s="4" t="s">
        <v>86</v>
      </c>
    </row>
    <row r="69" spans="1:8" x14ac:dyDescent="0.25">
      <c r="A69" s="17">
        <f>+A63</f>
        <v>0.9</v>
      </c>
      <c r="B69" s="2" t="s">
        <v>85</v>
      </c>
      <c r="C69" s="3">
        <f>+C63*8/(C$7*12/C$9)</f>
        <v>2.2292501460010135</v>
      </c>
      <c r="D69" s="4" t="s">
        <v>87</v>
      </c>
    </row>
    <row r="70" spans="1:8" ht="13.5" customHeight="1" x14ac:dyDescent="0.25">
      <c r="A70" s="17">
        <f>+A64</f>
        <v>0.8</v>
      </c>
      <c r="B70" s="2" t="s">
        <v>85</v>
      </c>
      <c r="C70" s="3">
        <f>+C64*8/(C$7*12/C$9)</f>
        <v>2.5079064142511402</v>
      </c>
      <c r="D70" s="4" t="s">
        <v>88</v>
      </c>
      <c r="E70" s="18"/>
      <c r="F70" s="18"/>
      <c r="G70" s="18"/>
      <c r="H70" s="18"/>
    </row>
    <row r="71" spans="1:8" x14ac:dyDescent="0.25">
      <c r="A71" s="17">
        <f>+A65</f>
        <v>0.7</v>
      </c>
      <c r="B71" s="2" t="s">
        <v>85</v>
      </c>
      <c r="C71" s="3">
        <f>+C65*8/(C$7*12/C$9)</f>
        <v>2.8661787591441605</v>
      </c>
      <c r="D71" s="4" t="s">
        <v>89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Pris versus lön och andra kostn</vt:lpstr>
      <vt:lpstr>'Pris versus lön och andra kostn'!Utskriftsområde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Sandstedt</dc:creator>
  <cp:lastModifiedBy>Michèle Sandstedt</cp:lastModifiedBy>
  <dcterms:created xsi:type="dcterms:W3CDTF">2021-12-01T12:37:50Z</dcterms:created>
  <dcterms:modified xsi:type="dcterms:W3CDTF">2021-12-01T12:38:02Z</dcterms:modified>
</cp:coreProperties>
</file>